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harwel1\Downloads\COVID-19 Content\"/>
    </mc:Choice>
  </mc:AlternateContent>
  <xr:revisionPtr revIDLastSave="0" documentId="13_ncr:1_{D161C0CE-A2B1-42BE-90B6-EF8253DC13D8}" xr6:coauthVersionLast="44" xr6:coauthVersionMax="44" xr10:uidLastSave="{00000000-0000-0000-0000-000000000000}"/>
  <bookViews>
    <workbookView xWindow="-120" yWindow="-120" windowWidth="29040" windowHeight="15840" xr2:uid="{5B7ED0DD-B28E-4A58-92A0-3AC6A7E16DBF}"/>
  </bookViews>
  <sheets>
    <sheet name="Paycheck Protection Program" sheetId="1" r:id="rId1"/>
    <sheet name="Payroll Costs" sheetId="2" r:id="rId2"/>
    <sheet name="Forgiveness Calculation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3" i="1" l="1"/>
  <c r="B42" i="1"/>
  <c r="B38" i="1"/>
  <c r="O6" i="3" l="1"/>
  <c r="O5" i="3"/>
  <c r="O4" i="3"/>
  <c r="U29" i="3" l="1"/>
  <c r="U31" i="3" s="1"/>
  <c r="Q31" i="3"/>
  <c r="S29" i="3"/>
  <c r="S31" i="3" s="1"/>
  <c r="Q29" i="3"/>
  <c r="D4" i="3"/>
  <c r="E4" i="3"/>
  <c r="F4" i="3"/>
  <c r="G4" i="3"/>
  <c r="H4" i="3"/>
  <c r="I4" i="3"/>
  <c r="J4" i="3"/>
  <c r="J7" i="3" s="1"/>
  <c r="J20" i="3" s="1"/>
  <c r="C4" i="3"/>
  <c r="D17" i="3"/>
  <c r="E17" i="3"/>
  <c r="F17" i="3"/>
  <c r="G17" i="3"/>
  <c r="H17" i="3"/>
  <c r="I17" i="3"/>
  <c r="J17" i="3"/>
  <c r="C17" i="3"/>
  <c r="L16" i="3"/>
  <c r="L15" i="3"/>
  <c r="L14" i="3"/>
  <c r="L13" i="3"/>
  <c r="L12" i="3"/>
  <c r="L19" i="3"/>
  <c r="L10" i="3"/>
  <c r="L9" i="3"/>
  <c r="D5" i="3"/>
  <c r="D6" i="3" s="1"/>
  <c r="E5" i="3"/>
  <c r="E6" i="3" s="1"/>
  <c r="F5" i="3"/>
  <c r="F6" i="3" s="1"/>
  <c r="G5" i="3"/>
  <c r="G6" i="3" s="1"/>
  <c r="H5" i="3"/>
  <c r="H6" i="3" s="1"/>
  <c r="I5" i="3"/>
  <c r="I6" i="3" s="1"/>
  <c r="J5" i="3"/>
  <c r="J6" i="3" s="1"/>
  <c r="C5" i="3"/>
  <c r="D7" i="3"/>
  <c r="D20" i="3" s="1"/>
  <c r="D3" i="3"/>
  <c r="E3" i="3" s="1"/>
  <c r="F3" i="3" s="1"/>
  <c r="G3" i="3" s="1"/>
  <c r="H3" i="3" s="1"/>
  <c r="I3" i="3" s="1"/>
  <c r="J3" i="3" s="1"/>
  <c r="D14" i="2"/>
  <c r="E14" i="2"/>
  <c r="F14" i="2"/>
  <c r="G14" i="2"/>
  <c r="H14" i="2"/>
  <c r="I14" i="2"/>
  <c r="J14" i="2"/>
  <c r="K14" i="2"/>
  <c r="L14" i="2"/>
  <c r="M14" i="2"/>
  <c r="N14" i="2"/>
  <c r="C14" i="2"/>
  <c r="H15" i="2"/>
  <c r="M15" i="2"/>
  <c r="P8" i="2"/>
  <c r="P9" i="2"/>
  <c r="P10" i="2"/>
  <c r="P11" i="2"/>
  <c r="P12" i="2"/>
  <c r="P13" i="2"/>
  <c r="P14" i="2"/>
  <c r="D6" i="2"/>
  <c r="E6" i="2"/>
  <c r="E15" i="2" s="1"/>
  <c r="F6" i="2"/>
  <c r="F15" i="2" s="1"/>
  <c r="G6" i="2"/>
  <c r="H6" i="2"/>
  <c r="I6" i="2"/>
  <c r="I15" i="2" s="1"/>
  <c r="J6" i="2"/>
  <c r="J15" i="2" s="1"/>
  <c r="K6" i="2"/>
  <c r="K15" i="2" s="1"/>
  <c r="L6" i="2"/>
  <c r="L15" i="2" s="1"/>
  <c r="M6" i="2"/>
  <c r="N6" i="2"/>
  <c r="N15" i="2" s="1"/>
  <c r="C6" i="2"/>
  <c r="C15" i="2" s="1"/>
  <c r="P4" i="2"/>
  <c r="P3" i="2"/>
  <c r="P17" i="2" s="1"/>
  <c r="H7" i="3" l="1"/>
  <c r="H20" i="3" s="1"/>
  <c r="L17" i="3"/>
  <c r="I7" i="3"/>
  <c r="I20" i="3" s="1"/>
  <c r="E7" i="3"/>
  <c r="E20" i="3" s="1"/>
  <c r="F7" i="3"/>
  <c r="F20" i="3" s="1"/>
  <c r="L4" i="3"/>
  <c r="L5" i="3"/>
  <c r="G7" i="3"/>
  <c r="G20" i="3" s="1"/>
  <c r="C6" i="3"/>
  <c r="G15" i="2"/>
  <c r="P6" i="2"/>
  <c r="D15" i="2"/>
  <c r="P15" i="2" s="1"/>
  <c r="P19" i="2" s="1"/>
  <c r="P5" i="2"/>
  <c r="L6" i="3" l="1"/>
  <c r="C7" i="3"/>
  <c r="L7" i="3" l="1"/>
  <c r="C20" i="3"/>
  <c r="L20" i="3" s="1"/>
  <c r="B32" i="1" l="1"/>
  <c r="B26" i="1" l="1"/>
  <c r="B51" i="1" l="1"/>
  <c r="B28" i="1"/>
  <c r="B46" i="1" l="1"/>
  <c r="B48" i="1" s="1"/>
  <c r="B52" i="1" s="1"/>
</calcChain>
</file>

<file path=xl/sharedStrings.xml><?xml version="1.0" encoding="utf-8"?>
<sst xmlns="http://schemas.openxmlformats.org/spreadsheetml/2006/main" count="92" uniqueCount="84">
  <si>
    <t>Max Loan Amount</t>
  </si>
  <si>
    <t>Interest Rate</t>
  </si>
  <si>
    <t>Term (months)</t>
  </si>
  <si>
    <t>1st Payment Deferral (months)</t>
  </si>
  <si>
    <t>Collateral Requirements</t>
  </si>
  <si>
    <t>None</t>
  </si>
  <si>
    <t>Personal Guarantees</t>
  </si>
  <si>
    <t>SBA Fees</t>
  </si>
  <si>
    <t>In Business 2/15/2019 through 6/30/2019</t>
  </si>
  <si>
    <t>Loan Features:</t>
  </si>
  <si>
    <t>Loan Available 2/15/2020 (retroactive) through 6/30/2020</t>
  </si>
  <si>
    <t>Eligibility includes sole proprietors, independent contractors and self-employed individuals</t>
  </si>
  <si>
    <t>- or Seasonal 2/15/2019 to 6/30/2019</t>
  </si>
  <si>
    <t>- or Seasonal 3/1/2019 to 6/30/2019</t>
  </si>
  <si>
    <r>
      <t xml:space="preserve">Payroll Costs Include:
</t>
    </r>
    <r>
      <rPr>
        <sz val="11"/>
        <color theme="1"/>
        <rFont val="Calibri"/>
        <family val="2"/>
        <scheme val="minor"/>
      </rPr>
      <t>• Compensation: Salaries, wages, commissions, tips
Note: compensation limited to first $100,000 per employee or owner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• Vacation
• Parental, family, medical or sick leave
• Severance pay
• Health care benefits
• Retirement benefits
• State or local tax on employee compensation</t>
    </r>
  </si>
  <si>
    <t>1st Payment Date</t>
  </si>
  <si>
    <t>Calculated PPP Maximum Loan Amount</t>
  </si>
  <si>
    <t>Total Maximum Loan Amount</t>
  </si>
  <si>
    <t>Target Date of Loan</t>
  </si>
  <si>
    <r>
      <rPr>
        <b/>
        <sz val="11"/>
        <color theme="1"/>
        <rFont val="Calibri"/>
        <family val="2"/>
        <scheme val="minor"/>
      </rPr>
      <t>Allowable Use of Funds:</t>
    </r>
    <r>
      <rPr>
        <sz val="11"/>
        <color theme="1"/>
        <rFont val="Calibri"/>
        <family val="2"/>
        <scheme val="minor"/>
      </rPr>
      <t xml:space="preserve">
• Payroll Costs
• Cost to continue group health care benefits during periods of sick and family leave
• Payments of mortgage interest (no principal)
• Rent
• Utilities
• Interest on other debt incurred before 2/15/20</t>
    </r>
  </si>
  <si>
    <t>Forgiveness Estimate</t>
  </si>
  <si>
    <t>Avg. Monthly FTEs for the period 2/15/19 to 6/30/19 or the period 1/1/20 to 2/29/20</t>
  </si>
  <si>
    <t>Reductions due to Wage Reductions</t>
  </si>
  <si>
    <t>Total Estimated Forgiveness</t>
  </si>
  <si>
    <t>Payroll Costs Calculations</t>
  </si>
  <si>
    <t>Est. Monthly Payment</t>
  </si>
  <si>
    <t>Total Estimated PPP Loan with Forgiveness</t>
  </si>
  <si>
    <t>Paycheck Protection Program</t>
  </si>
  <si>
    <t>Maximum Loan Calculation</t>
  </si>
  <si>
    <t>- or Not in Business 2/15/2019 through 6/30/2019</t>
  </si>
  <si>
    <t>Covered Period End</t>
  </si>
  <si>
    <t>Expected Loan Origination (funding) Date</t>
  </si>
  <si>
    <t>Emergency EIDL Grant Amount Received</t>
  </si>
  <si>
    <t>Total Payroll Costs Previous 12 mos.</t>
  </si>
  <si>
    <t>EIDL Rollover (if Required)</t>
  </si>
  <si>
    <t>Payroll Costs from 2/15/19 to 6/30/19</t>
  </si>
  <si>
    <t>Payroll Costs from 3/1/19 to 6/30/19</t>
  </si>
  <si>
    <t>Payroll Costs from 1/1/20 to 2/29/20</t>
  </si>
  <si>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Reductions in FTEs 2/15/20 through 4/26/20 will not reduce the forgiveness if brought back prior to 6/30/10.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</si>
  <si>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Wage reductions are calculated by comparing each individual's wages for covered period (2/15/20 to 6/30/20) to 4th Qtr 2020 (prorated).</t>
    </r>
  </si>
  <si>
    <r>
      <t xml:space="preserve">Reductions due to FTE Reduction </t>
    </r>
    <r>
      <rPr>
        <vertAlign val="superscript"/>
        <sz val="11"/>
        <color theme="1"/>
        <rFont val="Calibri"/>
        <family val="2"/>
        <scheme val="minor"/>
      </rPr>
      <t>1</t>
    </r>
  </si>
  <si>
    <r>
      <t xml:space="preserve">Sum of Individual Employee Salary or Wage Reductions Exceeding 25% 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</si>
  <si>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Monthly Avg. FTEs in Covered Period </t>
    </r>
    <r>
      <rPr>
        <vertAlign val="superscript"/>
        <sz val="11"/>
        <color theme="1"/>
        <rFont val="Calibri"/>
        <family val="2"/>
        <scheme val="minor"/>
      </rPr>
      <t>1</t>
    </r>
  </si>
  <si>
    <t>% FTE Reduction</t>
  </si>
  <si>
    <t>Estimated Forgiveness Amount During Covered Period</t>
  </si>
  <si>
    <r>
      <rPr>
        <b/>
        <sz val="11"/>
        <color theme="1"/>
        <rFont val="Calibri"/>
        <family val="2"/>
        <scheme val="minor"/>
      </rPr>
      <t xml:space="preserve">Expected Forgiveness Amount Includes 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
• Payroll Costs
• Payments of mortgage interest (no principal)
• Rent
• Utilities
• Interest on other debt incurred before 2/15/20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</si>
  <si>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Forgiven amount may be limited to 25% non-payroll costs.</t>
    </r>
  </si>
  <si>
    <t>Cash Tips Received by Employees</t>
  </si>
  <si>
    <t>Paid Time Off (Vacation, Paid Leave)</t>
  </si>
  <si>
    <t>Severance Payments</t>
  </si>
  <si>
    <t>Health Care Benefits/Insurance</t>
  </si>
  <si>
    <t>Retirement Benefits</t>
  </si>
  <si>
    <t>State or Local Tax Assessed on Compensation</t>
  </si>
  <si>
    <t>Net Earnings (if pass-through entity)</t>
  </si>
  <si>
    <t>Less: Amount of Individual Compensation Over $100K</t>
  </si>
  <si>
    <t>Salary: Employee #1 (Full Time)</t>
  </si>
  <si>
    <t>Hourly Wages: Employee #2 (Part Time)</t>
  </si>
  <si>
    <t>Hourly Wages: Employee #3 (Part Time)</t>
  </si>
  <si>
    <t>Total</t>
  </si>
  <si>
    <t>Total Payroll Costs</t>
  </si>
  <si>
    <t>SubTotal Payroll Costs</t>
  </si>
  <si>
    <t>Week Beginning</t>
  </si>
  <si>
    <t>Mortgage Interest</t>
  </si>
  <si>
    <t>Rent</t>
  </si>
  <si>
    <t>Water</t>
  </si>
  <si>
    <t>Gas</t>
  </si>
  <si>
    <t>Electric</t>
  </si>
  <si>
    <t>Telephone</t>
  </si>
  <si>
    <t>Internet</t>
  </si>
  <si>
    <t>Total Utilities</t>
  </si>
  <si>
    <t>Interest on Credit Card</t>
  </si>
  <si>
    <t>Total Forgiveness Amount</t>
  </si>
  <si>
    <t>Average Monthy FTEs</t>
  </si>
  <si>
    <t>Maximum Forgiveness Amount</t>
  </si>
  <si>
    <t>Forgiveness Amount</t>
  </si>
  <si>
    <t>Avg Weekly Hours: Employee #2</t>
  </si>
  <si>
    <t>Avg Weekly Hours: Employee #3</t>
  </si>
  <si>
    <t>Option 1
(2/15/19 - 6/30/19)</t>
  </si>
  <si>
    <t>Option 2
1/1/20 to 2/29/20</t>
  </si>
  <si>
    <t>Total Weekly Hours</t>
  </si>
  <si>
    <t>Employee #1 (salaried)</t>
  </si>
  <si>
    <t>Projected Next 8 Weeks</t>
  </si>
  <si>
    <t>Avg. FTEs (divide by 40)</t>
  </si>
  <si>
    <t>Max(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</si>
</sst>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1">
    <xf numFmtId="0" fontId="0" fillId="0" borderId="0" xfId="0"/>
    <xf numFmtId="0" fontId="0" fillId="2" borderId="0" xfId="0" applyFill="1"/>
    <xf numFmtId="14" fontId="0" fillId="2" borderId="0" xfId="0" applyNumberFormat="1" applyFill="1"/>
    <xf numFmtId="0" fontId="2" fillId="2" borderId="2" xfId="0" applyFont="1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0" fontId="0" fillId="2" borderId="7" xfId="0" applyFill="1" applyBorder="1"/>
    <xf numFmtId="14" fontId="0" fillId="2" borderId="6" xfId="0" applyNumberFormat="1" applyFill="1" applyBorder="1"/>
    <xf numFmtId="164" fontId="0" fillId="2" borderId="6" xfId="1" applyNumberFormat="1" applyFont="1" applyFill="1" applyBorder="1"/>
    <xf numFmtId="0" fontId="0" fillId="2" borderId="6" xfId="0" applyFill="1" applyBorder="1" applyAlignment="1">
      <alignment horizontal="right"/>
    </xf>
    <xf numFmtId="0" fontId="0" fillId="2" borderId="9" xfId="0" applyFill="1" applyBorder="1" applyAlignment="1">
      <alignment horizontal="right"/>
    </xf>
    <xf numFmtId="0" fontId="0" fillId="2" borderId="0" xfId="0" applyFont="1" applyFill="1"/>
    <xf numFmtId="0" fontId="0" fillId="2" borderId="0" xfId="0" applyFill="1" applyBorder="1" applyAlignment="1">
      <alignment vertical="top" wrapText="1"/>
    </xf>
    <xf numFmtId="0" fontId="0" fillId="2" borderId="5" xfId="0" applyFont="1" applyFill="1" applyBorder="1" applyAlignment="1">
      <alignment wrapText="1"/>
    </xf>
    <xf numFmtId="0" fontId="0" fillId="2" borderId="5" xfId="0" applyFont="1" applyFill="1" applyBorder="1"/>
    <xf numFmtId="164" fontId="2" fillId="2" borderId="9" xfId="0" applyNumberFormat="1" applyFont="1" applyFill="1" applyBorder="1"/>
    <xf numFmtId="164" fontId="2" fillId="2" borderId="0" xfId="0" applyNumberFormat="1" applyFont="1" applyFill="1" applyBorder="1"/>
    <xf numFmtId="0" fontId="0" fillId="2" borderId="10" xfId="0" applyFont="1" applyFill="1" applyBorder="1" applyAlignment="1">
      <alignment wrapText="1"/>
    </xf>
    <xf numFmtId="0" fontId="2" fillId="2" borderId="7" xfId="0" applyFont="1" applyFill="1" applyBorder="1"/>
    <xf numFmtId="0" fontId="2" fillId="2" borderId="5" xfId="0" applyFont="1" applyFill="1" applyBorder="1"/>
    <xf numFmtId="164" fontId="0" fillId="2" borderId="6" xfId="0" applyNumberFormat="1" applyFill="1" applyBorder="1"/>
    <xf numFmtId="0" fontId="2" fillId="2" borderId="5" xfId="0" quotePrefix="1" applyFont="1" applyFill="1" applyBorder="1"/>
    <xf numFmtId="0" fontId="2" fillId="2" borderId="2" xfId="0" applyFont="1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6" fontId="0" fillId="2" borderId="9" xfId="0" applyNumberFormat="1" applyFill="1" applyBorder="1"/>
    <xf numFmtId="0" fontId="5" fillId="2" borderId="0" xfId="0" applyFont="1" applyFill="1"/>
    <xf numFmtId="164" fontId="0" fillId="2" borderId="0" xfId="0" applyNumberFormat="1" applyFill="1" applyBorder="1"/>
    <xf numFmtId="164" fontId="0" fillId="2" borderId="4" xfId="0" applyNumberFormat="1" applyFill="1" applyBorder="1" applyAlignment="1">
      <alignment horizontal="centerContinuous"/>
    </xf>
    <xf numFmtId="164" fontId="2" fillId="2" borderId="4" xfId="0" applyNumberFormat="1" applyFont="1" applyFill="1" applyBorder="1" applyAlignment="1">
      <alignment horizontal="centerContinuous"/>
    </xf>
    <xf numFmtId="164" fontId="2" fillId="2" borderId="1" xfId="0" applyNumberFormat="1" applyFont="1" applyFill="1" applyBorder="1"/>
    <xf numFmtId="0" fontId="0" fillId="2" borderId="0" xfId="0" applyFill="1" applyBorder="1" applyAlignment="1">
      <alignment horizontal="right"/>
    </xf>
    <xf numFmtId="0" fontId="2" fillId="2" borderId="0" xfId="0" applyFont="1" applyFill="1" applyBorder="1" applyAlignment="1">
      <alignment vertical="top" wrapText="1"/>
    </xf>
    <xf numFmtId="0" fontId="0" fillId="2" borderId="0" xfId="0" applyFill="1" applyAlignment="1">
      <alignment wrapText="1"/>
    </xf>
    <xf numFmtId="0" fontId="7" fillId="2" borderId="6" xfId="0" applyFont="1" applyFill="1" applyBorder="1"/>
    <xf numFmtId="0" fontId="0" fillId="2" borderId="10" xfId="0" applyFill="1" applyBorder="1"/>
    <xf numFmtId="0" fontId="0" fillId="2" borderId="10" xfId="0" applyFont="1" applyFill="1" applyBorder="1"/>
    <xf numFmtId="14" fontId="0" fillId="2" borderId="13" xfId="0" applyNumberFormat="1" applyFill="1" applyBorder="1"/>
    <xf numFmtId="164" fontId="0" fillId="2" borderId="13" xfId="0" applyNumberFormat="1" applyFont="1" applyFill="1" applyBorder="1"/>
    <xf numFmtId="0" fontId="0" fillId="2" borderId="14" xfId="0" applyFill="1" applyBorder="1"/>
    <xf numFmtId="0" fontId="2" fillId="2" borderId="16" xfId="0" applyFont="1" applyFill="1" applyBorder="1"/>
    <xf numFmtId="10" fontId="3" fillId="3" borderId="12" xfId="2" applyNumberFormat="1" applyFont="1" applyFill="1" applyBorder="1" applyProtection="1">
      <protection locked="0"/>
    </xf>
    <xf numFmtId="164" fontId="3" fillId="3" borderId="13" xfId="1" applyNumberFormat="1" applyFont="1" applyFill="1" applyBorder="1" applyProtection="1">
      <protection locked="0"/>
    </xf>
    <xf numFmtId="165" fontId="3" fillId="3" borderId="13" xfId="0" applyNumberFormat="1" applyFont="1" applyFill="1" applyBorder="1" applyProtection="1">
      <protection locked="0"/>
    </xf>
    <xf numFmtId="14" fontId="3" fillId="3" borderId="15" xfId="0" applyNumberFormat="1" applyFont="1" applyFill="1" applyBorder="1" applyProtection="1">
      <protection locked="0"/>
    </xf>
    <xf numFmtId="0" fontId="0" fillId="2" borderId="14" xfId="0" applyFont="1" applyFill="1" applyBorder="1" applyAlignment="1">
      <alignment wrapText="1"/>
    </xf>
    <xf numFmtId="0" fontId="0" fillId="2" borderId="11" xfId="0" applyFont="1" applyFill="1" applyBorder="1" applyAlignment="1">
      <alignment wrapText="1"/>
    </xf>
    <xf numFmtId="9" fontId="7" fillId="2" borderId="17" xfId="2" applyFont="1" applyFill="1" applyBorder="1" applyProtection="1"/>
    <xf numFmtId="0" fontId="0" fillId="2" borderId="16" xfId="0" applyFont="1" applyFill="1" applyBorder="1" applyAlignment="1">
      <alignment wrapText="1"/>
    </xf>
    <xf numFmtId="164" fontId="3" fillId="3" borderId="18" xfId="1" applyNumberFormat="1" applyFont="1" applyFill="1" applyBorder="1" applyProtection="1">
      <protection locked="0"/>
    </xf>
    <xf numFmtId="0" fontId="0" fillId="2" borderId="2" xfId="0" applyFont="1" applyFill="1" applyBorder="1" applyAlignment="1">
      <alignment wrapText="1"/>
    </xf>
    <xf numFmtId="14" fontId="3" fillId="3" borderId="4" xfId="0" applyNumberFormat="1" applyFont="1" applyFill="1" applyBorder="1" applyProtection="1">
      <protection locked="0"/>
    </xf>
    <xf numFmtId="0" fontId="0" fillId="2" borderId="11" xfId="0" applyFont="1" applyFill="1" applyBorder="1"/>
    <xf numFmtId="14" fontId="0" fillId="2" borderId="17" xfId="0" applyNumberFormat="1" applyFill="1" applyBorder="1"/>
    <xf numFmtId="164" fontId="2" fillId="2" borderId="18" xfId="0" applyNumberFormat="1" applyFont="1" applyFill="1" applyBorder="1"/>
    <xf numFmtId="0" fontId="0" fillId="2" borderId="7" xfId="0" applyFont="1" applyFill="1" applyBorder="1"/>
    <xf numFmtId="14" fontId="0" fillId="2" borderId="9" xfId="0" applyNumberFormat="1" applyFill="1" applyBorder="1"/>
    <xf numFmtId="164" fontId="3" fillId="2" borderId="6" xfId="1" applyNumberFormat="1" applyFont="1" applyFill="1" applyBorder="1" applyProtection="1">
      <protection locked="0"/>
    </xf>
    <xf numFmtId="165" fontId="3" fillId="3" borderId="15" xfId="0" applyNumberFormat="1" applyFont="1" applyFill="1" applyBorder="1" applyProtection="1">
      <protection locked="0"/>
    </xf>
    <xf numFmtId="0" fontId="0" fillId="2" borderId="7" xfId="0" applyFont="1" applyFill="1" applyBorder="1" applyAlignment="1">
      <alignment wrapText="1"/>
    </xf>
    <xf numFmtId="9" fontId="7" fillId="2" borderId="9" xfId="2" applyFont="1" applyFill="1" applyBorder="1" applyProtection="1"/>
    <xf numFmtId="0" fontId="0" fillId="2" borderId="14" xfId="0" applyFont="1" applyFill="1" applyBorder="1"/>
    <xf numFmtId="164" fontId="0" fillId="2" borderId="15" xfId="0" applyNumberFormat="1" applyFont="1" applyFill="1" applyBorder="1"/>
    <xf numFmtId="164" fontId="3" fillId="3" borderId="17" xfId="0" applyNumberFormat="1" applyFont="1" applyFill="1" applyBorder="1" applyProtection="1">
      <protection locked="0"/>
    </xf>
    <xf numFmtId="164" fontId="3" fillId="2" borderId="9" xfId="0" applyNumberFormat="1" applyFont="1" applyFill="1" applyBorder="1" applyProtection="1">
      <protection locked="0"/>
    </xf>
    <xf numFmtId="0" fontId="0" fillId="3" borderId="0" xfId="0" applyFill="1"/>
    <xf numFmtId="17" fontId="0" fillId="3" borderId="0" xfId="0" applyNumberFormat="1" applyFill="1" applyAlignment="1">
      <alignment horizontal="center"/>
    </xf>
    <xf numFmtId="0" fontId="0" fillId="3" borderId="0" xfId="0" applyFill="1" applyAlignment="1">
      <alignment horizontal="left" indent="2"/>
    </xf>
    <xf numFmtId="164" fontId="0" fillId="3" borderId="0" xfId="1" applyNumberFormat="1" applyFont="1" applyFill="1" applyAlignment="1">
      <alignment horizontal="center"/>
    </xf>
    <xf numFmtId="164" fontId="0" fillId="3" borderId="0" xfId="0" applyNumberFormat="1" applyFill="1"/>
    <xf numFmtId="0" fontId="2" fillId="3" borderId="19" xfId="0" applyFont="1" applyFill="1" applyBorder="1"/>
    <xf numFmtId="164" fontId="2" fillId="3" borderId="19" xfId="1" applyNumberFormat="1" applyFont="1" applyFill="1" applyBorder="1" applyAlignment="1">
      <alignment horizontal="center"/>
    </xf>
    <xf numFmtId="164" fontId="2" fillId="3" borderId="19" xfId="0" applyNumberFormat="1" applyFont="1" applyFill="1" applyBorder="1"/>
    <xf numFmtId="0" fontId="2" fillId="3" borderId="0" xfId="0" applyFont="1" applyFill="1"/>
    <xf numFmtId="164" fontId="2" fillId="3" borderId="0" xfId="1" applyNumberFormat="1" applyFont="1" applyFill="1" applyAlignment="1">
      <alignment horizontal="center"/>
    </xf>
    <xf numFmtId="164" fontId="2" fillId="3" borderId="0" xfId="0" applyNumberFormat="1" applyFont="1" applyFill="1"/>
    <xf numFmtId="164" fontId="2" fillId="3" borderId="20" xfId="0" applyNumberFormat="1" applyFont="1" applyFill="1" applyBorder="1"/>
    <xf numFmtId="164" fontId="0" fillId="3" borderId="19" xfId="1" applyNumberFormat="1" applyFont="1" applyFill="1" applyBorder="1" applyAlignment="1">
      <alignment horizontal="center"/>
    </xf>
    <xf numFmtId="164" fontId="0" fillId="3" borderId="19" xfId="0" applyNumberFormat="1" applyFill="1" applyBorder="1"/>
    <xf numFmtId="164" fontId="0" fillId="3" borderId="0" xfId="1" applyNumberFormat="1" applyFont="1" applyFill="1"/>
    <xf numFmtId="164" fontId="0" fillId="3" borderId="19" xfId="1" applyNumberFormat="1" applyFont="1" applyFill="1" applyBorder="1"/>
    <xf numFmtId="16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Border="1"/>
    <xf numFmtId="16" fontId="0" fillId="3" borderId="0" xfId="0" applyNumberFormat="1" applyFill="1" applyBorder="1" applyAlignment="1">
      <alignment horizontal="center"/>
    </xf>
    <xf numFmtId="164" fontId="0" fillId="3" borderId="0" xfId="1" applyNumberFormat="1" applyFont="1" applyFill="1" applyBorder="1"/>
    <xf numFmtId="164" fontId="0" fillId="3" borderId="0" xfId="1" applyNumberFormat="1" applyFont="1" applyFill="1" applyBorder="1" applyAlignment="1">
      <alignment horizontal="center"/>
    </xf>
    <xf numFmtId="164" fontId="2" fillId="3" borderId="0" xfId="1" applyNumberFormat="1" applyFont="1" applyFill="1" applyBorder="1" applyAlignment="1">
      <alignment horizontal="center"/>
    </xf>
    <xf numFmtId="17" fontId="0" fillId="3" borderId="0" xfId="0" applyNumberFormat="1" applyFill="1" applyBorder="1" applyAlignment="1">
      <alignment horizontal="center"/>
    </xf>
    <xf numFmtId="0" fontId="2" fillId="3" borderId="0" xfId="0" applyFont="1" applyFill="1" applyBorder="1"/>
    <xf numFmtId="0" fontId="0" fillId="3" borderId="0" xfId="0" applyFill="1" applyAlignment="1">
      <alignment horizontal="center" wrapText="1"/>
    </xf>
    <xf numFmtId="165" fontId="2" fillId="3" borderId="0" xfId="0" applyNumberFormat="1" applyFont="1" applyFill="1"/>
    <xf numFmtId="164" fontId="0" fillId="3" borderId="0" xfId="0" applyNumberFormat="1" applyFill="1" applyBorder="1"/>
    <xf numFmtId="0" fontId="0" fillId="3" borderId="0" xfId="0" applyFill="1" applyBorder="1" applyAlignment="1">
      <alignment horizontal="center" wrapText="1"/>
    </xf>
    <xf numFmtId="165" fontId="2" fillId="3" borderId="0" xfId="0" applyNumberFormat="1" applyFont="1" applyFill="1" applyBorder="1"/>
    <xf numFmtId="0" fontId="0" fillId="2" borderId="0" xfId="0" applyFill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8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2" borderId="7" xfId="0" applyFill="1" applyBorder="1" applyAlignment="1">
      <alignment vertical="top" wrapText="1"/>
    </xf>
    <xf numFmtId="0" fontId="0" fillId="2" borderId="8" xfId="0" applyFill="1" applyBorder="1" applyAlignment="1">
      <alignment vertical="top" wrapText="1"/>
    </xf>
    <xf numFmtId="0" fontId="0" fillId="2" borderId="9" xfId="0" applyFill="1" applyBorder="1" applyAlignment="1">
      <alignment vertical="top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F79D7-7AB5-4C7A-883E-D5383068039B}">
  <sheetPr>
    <pageSetUpPr fitToPage="1"/>
  </sheetPr>
  <dimension ref="A1:H56"/>
  <sheetViews>
    <sheetView tabSelected="1" workbookViewId="0">
      <selection activeCell="E52" sqref="E52"/>
    </sheetView>
  </sheetViews>
  <sheetFormatPr defaultColWidth="9.140625" defaultRowHeight="15" x14ac:dyDescent="0.25"/>
  <cols>
    <col min="1" max="1" width="39.42578125" style="1" customWidth="1"/>
    <col min="2" max="2" width="17.85546875" style="1" customWidth="1"/>
    <col min="3" max="3" width="16.5703125" style="1" customWidth="1"/>
    <col min="4" max="7" width="9.140625" style="1"/>
    <col min="8" max="8" width="10.140625" style="1" customWidth="1"/>
    <col min="9" max="16384" width="9.140625" style="1"/>
  </cols>
  <sheetData>
    <row r="1" spans="1:8" ht="19.5" thickBot="1" x14ac:dyDescent="0.35">
      <c r="A1" s="27" t="s">
        <v>27</v>
      </c>
    </row>
    <row r="2" spans="1:8" x14ac:dyDescent="0.25">
      <c r="A2" s="3" t="s">
        <v>9</v>
      </c>
      <c r="B2" s="4"/>
      <c r="D2" s="97" t="s">
        <v>11</v>
      </c>
      <c r="E2" s="98"/>
      <c r="F2" s="98"/>
      <c r="G2" s="98"/>
      <c r="H2" s="99"/>
    </row>
    <row r="3" spans="1:8" ht="15.75" thickBot="1" x14ac:dyDescent="0.3">
      <c r="A3" s="5" t="s">
        <v>10</v>
      </c>
      <c r="B3" s="9"/>
      <c r="C3" s="2"/>
      <c r="D3" s="100"/>
      <c r="E3" s="101"/>
      <c r="F3" s="101"/>
      <c r="G3" s="101"/>
      <c r="H3" s="102"/>
    </row>
    <row r="4" spans="1:8" x14ac:dyDescent="0.25">
      <c r="A4" s="5" t="s">
        <v>0</v>
      </c>
      <c r="B4" s="10">
        <v>10000000</v>
      </c>
    </row>
    <row r="5" spans="1:8" x14ac:dyDescent="0.25">
      <c r="A5" s="5" t="s">
        <v>1</v>
      </c>
      <c r="B5" s="42">
        <v>0.01</v>
      </c>
    </row>
    <row r="6" spans="1:8" x14ac:dyDescent="0.25">
      <c r="A6" s="5" t="s">
        <v>2</v>
      </c>
      <c r="B6" s="7">
        <v>24</v>
      </c>
    </row>
    <row r="7" spans="1:8" x14ac:dyDescent="0.25">
      <c r="A7" s="5" t="s">
        <v>3</v>
      </c>
      <c r="B7" s="35">
        <v>6</v>
      </c>
    </row>
    <row r="8" spans="1:8" x14ac:dyDescent="0.25">
      <c r="A8" s="5" t="s">
        <v>4</v>
      </c>
      <c r="B8" s="11" t="s">
        <v>5</v>
      </c>
    </row>
    <row r="9" spans="1:8" x14ac:dyDescent="0.25">
      <c r="A9" s="5" t="s">
        <v>6</v>
      </c>
      <c r="B9" s="11" t="s">
        <v>5</v>
      </c>
    </row>
    <row r="10" spans="1:8" ht="15.75" thickBot="1" x14ac:dyDescent="0.3">
      <c r="A10" s="8" t="s">
        <v>7</v>
      </c>
      <c r="B10" s="12" t="s">
        <v>5</v>
      </c>
    </row>
    <row r="11" spans="1:8" ht="15.75" thickBot="1" x14ac:dyDescent="0.3">
      <c r="A11" s="5"/>
      <c r="B11" s="32"/>
    </row>
    <row r="12" spans="1:8" x14ac:dyDescent="0.25">
      <c r="A12" s="24" t="s">
        <v>24</v>
      </c>
      <c r="B12" s="25"/>
      <c r="C12" s="7"/>
      <c r="D12" s="103" t="s">
        <v>14</v>
      </c>
      <c r="E12" s="104"/>
      <c r="F12" s="104"/>
      <c r="G12" s="104"/>
      <c r="H12" s="105"/>
    </row>
    <row r="13" spans="1:8" x14ac:dyDescent="0.25">
      <c r="A13" s="21" t="s">
        <v>8</v>
      </c>
      <c r="B13" s="7"/>
      <c r="D13" s="106"/>
      <c r="E13" s="107"/>
      <c r="F13" s="107"/>
      <c r="G13" s="107"/>
      <c r="H13" s="108"/>
    </row>
    <row r="14" spans="1:8" x14ac:dyDescent="0.25">
      <c r="A14" s="36" t="s">
        <v>33</v>
      </c>
      <c r="B14" s="43"/>
      <c r="D14" s="106"/>
      <c r="E14" s="107"/>
      <c r="F14" s="107"/>
      <c r="G14" s="107"/>
      <c r="H14" s="108"/>
    </row>
    <row r="15" spans="1:8" x14ac:dyDescent="0.25">
      <c r="A15" s="5"/>
      <c r="B15" s="7"/>
      <c r="D15" s="106"/>
      <c r="E15" s="107"/>
      <c r="F15" s="107"/>
      <c r="G15" s="107"/>
      <c r="H15" s="108"/>
    </row>
    <row r="16" spans="1:8" x14ac:dyDescent="0.25">
      <c r="A16" s="23" t="s">
        <v>12</v>
      </c>
      <c r="B16" s="7"/>
      <c r="D16" s="106"/>
      <c r="E16" s="107"/>
      <c r="F16" s="107"/>
      <c r="G16" s="107"/>
      <c r="H16" s="108"/>
    </row>
    <row r="17" spans="1:8" x14ac:dyDescent="0.25">
      <c r="A17" s="36" t="s">
        <v>35</v>
      </c>
      <c r="B17" s="43"/>
      <c r="D17" s="106"/>
      <c r="E17" s="107"/>
      <c r="F17" s="107"/>
      <c r="G17" s="107"/>
      <c r="H17" s="108"/>
    </row>
    <row r="18" spans="1:8" x14ac:dyDescent="0.25">
      <c r="A18" s="5"/>
      <c r="B18" s="7"/>
      <c r="D18" s="106"/>
      <c r="E18" s="107"/>
      <c r="F18" s="107"/>
      <c r="G18" s="107"/>
      <c r="H18" s="108"/>
    </row>
    <row r="19" spans="1:8" x14ac:dyDescent="0.25">
      <c r="A19" s="23" t="s">
        <v>13</v>
      </c>
      <c r="B19" s="7"/>
      <c r="D19" s="106"/>
      <c r="E19" s="107"/>
      <c r="F19" s="107"/>
      <c r="G19" s="107"/>
      <c r="H19" s="108"/>
    </row>
    <row r="20" spans="1:8" x14ac:dyDescent="0.25">
      <c r="A20" s="36" t="s">
        <v>36</v>
      </c>
      <c r="B20" s="43"/>
      <c r="D20" s="106"/>
      <c r="E20" s="107"/>
      <c r="F20" s="107"/>
      <c r="G20" s="107"/>
      <c r="H20" s="108"/>
    </row>
    <row r="21" spans="1:8" x14ac:dyDescent="0.25">
      <c r="A21" s="5"/>
      <c r="B21" s="7"/>
      <c r="D21" s="106"/>
      <c r="E21" s="107"/>
      <c r="F21" s="107"/>
      <c r="G21" s="107"/>
      <c r="H21" s="108"/>
    </row>
    <row r="22" spans="1:8" ht="15.75" thickBot="1" x14ac:dyDescent="0.3">
      <c r="A22" s="23" t="s">
        <v>29</v>
      </c>
      <c r="B22" s="7"/>
      <c r="D22" s="109"/>
      <c r="E22" s="110"/>
      <c r="F22" s="110"/>
      <c r="G22" s="110"/>
      <c r="H22" s="111"/>
    </row>
    <row r="23" spans="1:8" x14ac:dyDescent="0.25">
      <c r="A23" s="36" t="s">
        <v>37</v>
      </c>
      <c r="B23" s="43"/>
      <c r="D23" s="33"/>
      <c r="E23" s="33"/>
      <c r="F23" s="33"/>
      <c r="G23" s="33"/>
      <c r="H23" s="33"/>
    </row>
    <row r="24" spans="1:8" ht="15.75" thickBot="1" x14ac:dyDescent="0.3">
      <c r="A24" s="5"/>
      <c r="B24" s="28"/>
      <c r="D24" s="33"/>
      <c r="E24" s="33"/>
      <c r="F24" s="33"/>
      <c r="G24" s="33"/>
      <c r="H24" s="33"/>
    </row>
    <row r="25" spans="1:8" x14ac:dyDescent="0.25">
      <c r="A25" s="24" t="s">
        <v>28</v>
      </c>
      <c r="B25" s="29"/>
      <c r="C25" s="6"/>
      <c r="D25" s="33"/>
      <c r="E25" s="33"/>
      <c r="F25" s="33"/>
      <c r="G25" s="33"/>
      <c r="H25" s="33"/>
    </row>
    <row r="26" spans="1:8" x14ac:dyDescent="0.25">
      <c r="A26" s="16" t="s">
        <v>16</v>
      </c>
      <c r="B26" s="22">
        <f>MAX(((B14/12)*2.5),((B17/(31+30+31+30))*(365/12))*2.5,((B20/(31+30+31+30))*(365/12))*2.5,((B23/(31+29))*(365/12))*2.5)</f>
        <v>0</v>
      </c>
      <c r="D26" s="33"/>
      <c r="E26" s="33"/>
      <c r="F26" s="33"/>
      <c r="G26" s="33"/>
      <c r="H26" s="33"/>
    </row>
    <row r="27" spans="1:8" x14ac:dyDescent="0.25">
      <c r="A27" s="36" t="s">
        <v>34</v>
      </c>
      <c r="B27" s="43">
        <v>0</v>
      </c>
      <c r="D27" s="33"/>
      <c r="E27" s="33"/>
      <c r="F27" s="33"/>
      <c r="G27" s="33"/>
      <c r="H27" s="33"/>
    </row>
    <row r="28" spans="1:8" ht="15.75" thickBot="1" x14ac:dyDescent="0.3">
      <c r="A28" s="20" t="s">
        <v>17</v>
      </c>
      <c r="B28" s="17">
        <f>MIN(SUM(B26:B27),B4)</f>
        <v>0</v>
      </c>
      <c r="D28" s="33"/>
      <c r="E28" s="33"/>
      <c r="F28" s="33"/>
      <c r="G28" s="33"/>
      <c r="H28" s="33"/>
    </row>
    <row r="29" spans="1:8" ht="15.75" thickBot="1" x14ac:dyDescent="0.3">
      <c r="A29" s="21"/>
      <c r="B29" s="18"/>
      <c r="D29" s="33"/>
      <c r="E29" s="33"/>
      <c r="F29" s="33"/>
      <c r="G29" s="33"/>
      <c r="H29" s="33"/>
    </row>
    <row r="30" spans="1:8" ht="15.75" thickBot="1" x14ac:dyDescent="0.3">
      <c r="A30" s="24" t="s">
        <v>20</v>
      </c>
      <c r="B30" s="30"/>
      <c r="C30" s="6"/>
      <c r="D30" s="112" t="s">
        <v>45</v>
      </c>
      <c r="E30" s="113"/>
      <c r="F30" s="113"/>
      <c r="G30" s="113"/>
      <c r="H30" s="114"/>
    </row>
    <row r="31" spans="1:8" x14ac:dyDescent="0.25">
      <c r="A31" s="51" t="s">
        <v>31</v>
      </c>
      <c r="B31" s="52"/>
      <c r="D31" s="115"/>
      <c r="E31" s="116"/>
      <c r="F31" s="116"/>
      <c r="G31" s="116"/>
      <c r="H31" s="117"/>
    </row>
    <row r="32" spans="1:8" ht="15.75" thickBot="1" x14ac:dyDescent="0.3">
      <c r="A32" s="53" t="s">
        <v>30</v>
      </c>
      <c r="B32" s="54">
        <f>B31+55</f>
        <v>55</v>
      </c>
      <c r="D32" s="115"/>
      <c r="E32" s="116"/>
      <c r="F32" s="116"/>
      <c r="G32" s="116"/>
      <c r="H32" s="117"/>
    </row>
    <row r="33" spans="1:8" ht="6" customHeight="1" thickBot="1" x14ac:dyDescent="0.3">
      <c r="A33" s="56"/>
      <c r="B33" s="57"/>
      <c r="D33" s="115"/>
      <c r="E33" s="116"/>
      <c r="F33" s="116"/>
      <c r="G33" s="116"/>
      <c r="H33" s="117"/>
    </row>
    <row r="34" spans="1:8" ht="30.75" thickBot="1" x14ac:dyDescent="0.3">
      <c r="A34" s="49" t="s">
        <v>44</v>
      </c>
      <c r="B34" s="50"/>
      <c r="D34" s="115"/>
      <c r="E34" s="116"/>
      <c r="F34" s="116"/>
      <c r="G34" s="116"/>
      <c r="H34" s="117"/>
    </row>
    <row r="35" spans="1:8" ht="6" customHeight="1" thickBot="1" x14ac:dyDescent="0.3">
      <c r="A35" s="15"/>
      <c r="B35" s="58"/>
      <c r="D35" s="115"/>
      <c r="E35" s="116"/>
      <c r="F35" s="116"/>
      <c r="G35" s="116"/>
      <c r="H35" s="117"/>
    </row>
    <row r="36" spans="1:8" ht="30.75" thickBot="1" x14ac:dyDescent="0.3">
      <c r="A36" s="46" t="s">
        <v>21</v>
      </c>
      <c r="B36" s="59"/>
      <c r="D36" s="118"/>
      <c r="E36" s="119"/>
      <c r="F36" s="119"/>
      <c r="G36" s="119"/>
      <c r="H36" s="120"/>
    </row>
    <row r="37" spans="1:8" ht="18" thickBot="1" x14ac:dyDescent="0.3">
      <c r="A37" s="19" t="s">
        <v>42</v>
      </c>
      <c r="B37" s="44"/>
    </row>
    <row r="38" spans="1:8" ht="15.75" thickBot="1" x14ac:dyDescent="0.3">
      <c r="A38" s="47" t="s">
        <v>43</v>
      </c>
      <c r="B38" s="48" t="str">
        <f>IFERROR(MAX((B36-B37)/B36,0)," ")</f>
        <v xml:space="preserve"> </v>
      </c>
      <c r="D38" s="112" t="s">
        <v>19</v>
      </c>
      <c r="E38" s="113"/>
      <c r="F38" s="113"/>
      <c r="G38" s="113"/>
      <c r="H38" s="114"/>
    </row>
    <row r="39" spans="1:8" ht="6" customHeight="1" thickBot="1" x14ac:dyDescent="0.3">
      <c r="A39" s="60"/>
      <c r="B39" s="61"/>
      <c r="D39" s="115"/>
      <c r="E39" s="116"/>
      <c r="F39" s="116"/>
      <c r="G39" s="116"/>
      <c r="H39" s="117"/>
    </row>
    <row r="40" spans="1:8" ht="33" thickBot="1" x14ac:dyDescent="0.3">
      <c r="A40" s="49" t="s">
        <v>41</v>
      </c>
      <c r="B40" s="50">
        <v>0</v>
      </c>
      <c r="D40" s="115"/>
      <c r="E40" s="116"/>
      <c r="F40" s="116"/>
      <c r="G40" s="116"/>
      <c r="H40" s="117"/>
    </row>
    <row r="41" spans="1:8" ht="6" customHeight="1" thickBot="1" x14ac:dyDescent="0.3">
      <c r="A41" s="15"/>
      <c r="B41" s="58"/>
      <c r="C41" s="6"/>
      <c r="D41" s="115"/>
      <c r="E41" s="116"/>
      <c r="F41" s="116"/>
      <c r="G41" s="116"/>
      <c r="H41" s="117"/>
    </row>
    <row r="42" spans="1:8" ht="17.25" x14ac:dyDescent="0.25">
      <c r="A42" s="62" t="s">
        <v>40</v>
      </c>
      <c r="B42" s="63" t="str">
        <f>IFERROR(-MIN(-B38*B34,0)," ")</f>
        <v xml:space="preserve"> </v>
      </c>
      <c r="D42" s="115"/>
      <c r="E42" s="116"/>
      <c r="F42" s="116"/>
      <c r="G42" s="116"/>
      <c r="H42" s="117"/>
    </row>
    <row r="43" spans="1:8" x14ac:dyDescent="0.25">
      <c r="A43" s="37" t="s">
        <v>22</v>
      </c>
      <c r="B43" s="39" t="str">
        <f>IFERROR(IF(B28+B42-B40&gt;0,B40,B28+B42)," ")</f>
        <v xml:space="preserve"> </v>
      </c>
      <c r="D43" s="115"/>
      <c r="E43" s="116"/>
      <c r="F43" s="116"/>
      <c r="G43" s="116"/>
      <c r="H43" s="117"/>
    </row>
    <row r="44" spans="1:8" ht="15.75" thickBot="1" x14ac:dyDescent="0.3">
      <c r="A44" s="53" t="s">
        <v>32</v>
      </c>
      <c r="B44" s="64"/>
      <c r="D44" s="115"/>
      <c r="E44" s="116"/>
      <c r="F44" s="116"/>
      <c r="G44" s="116"/>
      <c r="H44" s="117"/>
    </row>
    <row r="45" spans="1:8" ht="6" customHeight="1" thickBot="1" x14ac:dyDescent="0.3">
      <c r="A45" s="56"/>
      <c r="B45" s="65"/>
      <c r="D45" s="115"/>
      <c r="E45" s="116"/>
      <c r="F45" s="116"/>
      <c r="G45" s="116"/>
      <c r="H45" s="117"/>
    </row>
    <row r="46" spans="1:8" ht="17.25" customHeight="1" thickBot="1" x14ac:dyDescent="0.3">
      <c r="A46" s="41" t="s">
        <v>23</v>
      </c>
      <c r="B46" s="55">
        <f>B34-SUM(B42:B44)</f>
        <v>0</v>
      </c>
      <c r="D46" s="115"/>
      <c r="E46" s="116"/>
      <c r="F46" s="116"/>
      <c r="G46" s="116"/>
      <c r="H46" s="117"/>
    </row>
    <row r="47" spans="1:8" ht="15" customHeight="1" thickBot="1" x14ac:dyDescent="0.3">
      <c r="A47" s="21"/>
      <c r="B47" s="18"/>
      <c r="D47" s="118"/>
      <c r="E47" s="119"/>
      <c r="F47" s="119"/>
      <c r="G47" s="119"/>
      <c r="H47" s="120"/>
    </row>
    <row r="48" spans="1:8" ht="15" customHeight="1" thickBot="1" x14ac:dyDescent="0.3">
      <c r="A48" s="41" t="s">
        <v>26</v>
      </c>
      <c r="B48" s="31">
        <f>B28-B46</f>
        <v>0</v>
      </c>
    </row>
    <row r="49" spans="1:8" ht="15" customHeight="1" thickBot="1" x14ac:dyDescent="0.3">
      <c r="A49" s="13"/>
      <c r="D49" s="116" t="s">
        <v>46</v>
      </c>
      <c r="E49" s="116"/>
      <c r="F49" s="116"/>
      <c r="G49" s="116"/>
      <c r="H49" s="116"/>
    </row>
    <row r="50" spans="1:8" x14ac:dyDescent="0.25">
      <c r="A50" s="40" t="s">
        <v>18</v>
      </c>
      <c r="B50" s="45"/>
      <c r="D50" s="116"/>
      <c r="E50" s="116"/>
      <c r="F50" s="116"/>
      <c r="G50" s="116"/>
      <c r="H50" s="116"/>
    </row>
    <row r="51" spans="1:8" x14ac:dyDescent="0.25">
      <c r="A51" s="36" t="s">
        <v>15</v>
      </c>
      <c r="B51" s="38">
        <f>B50+(B7*(365/12))</f>
        <v>182.5</v>
      </c>
      <c r="D51" s="116"/>
      <c r="E51" s="116"/>
      <c r="F51" s="116"/>
      <c r="G51" s="116"/>
      <c r="H51" s="116"/>
    </row>
    <row r="52" spans="1:8" ht="15.75" thickBot="1" x14ac:dyDescent="0.3">
      <c r="A52" s="8" t="s">
        <v>25</v>
      </c>
      <c r="B52" s="26">
        <f>-PMT(B5/12,B6,B48)</f>
        <v>0</v>
      </c>
      <c r="D52" s="14"/>
      <c r="E52" s="14"/>
      <c r="F52" s="14"/>
      <c r="G52" s="14"/>
      <c r="H52" s="14"/>
    </row>
    <row r="54" spans="1:8" ht="29.25" customHeight="1" x14ac:dyDescent="0.25">
      <c r="A54" s="96" t="s">
        <v>38</v>
      </c>
      <c r="B54" s="96"/>
    </row>
    <row r="55" spans="1:8" ht="7.5" customHeight="1" x14ac:dyDescent="0.25">
      <c r="A55" s="34"/>
      <c r="B55" s="34"/>
    </row>
    <row r="56" spans="1:8" ht="44.25" customHeight="1" x14ac:dyDescent="0.25">
      <c r="A56" s="96" t="s">
        <v>39</v>
      </c>
      <c r="B56" s="96"/>
    </row>
  </sheetData>
  <mergeCells count="7">
    <mergeCell ref="A54:B54"/>
    <mergeCell ref="D2:H3"/>
    <mergeCell ref="D12:H22"/>
    <mergeCell ref="A56:B56"/>
    <mergeCell ref="D30:H36"/>
    <mergeCell ref="D38:H47"/>
    <mergeCell ref="D49:H51"/>
  </mergeCells>
  <printOptions horizontalCentered="1"/>
  <pageMargins left="0.38" right="0.3" top="0.75" bottom="0.57999999999999996" header="0.3" footer="0.3"/>
  <pageSetup scale="79" orientation="portrait" r:id="rId1"/>
  <headerFooter>
    <oddHeader>&amp;C&amp;"-,Bold"&amp;12COVID-19 Relief Calculator
Paycheck Protection Program Loan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B957A-7EE7-489A-A6F9-97C0C18BF4C2}">
  <dimension ref="B1:AC20"/>
  <sheetViews>
    <sheetView workbookViewId="0">
      <selection activeCell="E19" sqref="E19"/>
    </sheetView>
  </sheetViews>
  <sheetFormatPr defaultRowHeight="15" x14ac:dyDescent="0.25"/>
  <cols>
    <col min="1" max="1" width="9.140625" style="66"/>
    <col min="2" max="2" width="49.28515625" style="66" bestFit="1" customWidth="1"/>
    <col min="3" max="3" width="11.5703125" style="66" bestFit="1" customWidth="1"/>
    <col min="4" max="14" width="9.140625" style="66"/>
    <col min="15" max="15" width="2.28515625" style="84" customWidth="1"/>
    <col min="16" max="16" width="10" style="66" bestFit="1" customWidth="1"/>
    <col min="17" max="16384" width="9.140625" style="66"/>
  </cols>
  <sheetData>
    <row r="1" spans="2:29" x14ac:dyDescent="0.25">
      <c r="B1" s="66" t="s">
        <v>73</v>
      </c>
    </row>
    <row r="2" spans="2:29" x14ac:dyDescent="0.25">
      <c r="C2" s="67">
        <v>43556</v>
      </c>
      <c r="D2" s="67">
        <v>43586</v>
      </c>
      <c r="E2" s="67">
        <v>43617</v>
      </c>
      <c r="F2" s="67">
        <v>43647</v>
      </c>
      <c r="G2" s="67">
        <v>43678</v>
      </c>
      <c r="H2" s="67">
        <v>43709</v>
      </c>
      <c r="I2" s="67">
        <v>43739</v>
      </c>
      <c r="J2" s="67">
        <v>43770</v>
      </c>
      <c r="K2" s="67">
        <v>43800</v>
      </c>
      <c r="L2" s="67">
        <v>43831</v>
      </c>
      <c r="M2" s="67">
        <v>43862</v>
      </c>
      <c r="N2" s="67">
        <v>43891</v>
      </c>
      <c r="O2" s="89"/>
      <c r="P2" s="66" t="s">
        <v>58</v>
      </c>
    </row>
    <row r="3" spans="2:29" x14ac:dyDescent="0.25">
      <c r="B3" s="68" t="s">
        <v>55</v>
      </c>
      <c r="C3" s="69">
        <v>10000</v>
      </c>
      <c r="D3" s="69">
        <v>10000</v>
      </c>
      <c r="E3" s="69">
        <v>10000</v>
      </c>
      <c r="F3" s="69">
        <v>10000</v>
      </c>
      <c r="G3" s="69">
        <v>10000</v>
      </c>
      <c r="H3" s="69">
        <v>10000</v>
      </c>
      <c r="I3" s="69">
        <v>10000</v>
      </c>
      <c r="J3" s="69">
        <v>10000</v>
      </c>
      <c r="K3" s="69">
        <v>10000</v>
      </c>
      <c r="L3" s="69">
        <v>10000</v>
      </c>
      <c r="M3" s="69">
        <v>10000</v>
      </c>
      <c r="N3" s="69">
        <v>10000</v>
      </c>
      <c r="O3" s="87"/>
      <c r="P3" s="70">
        <f>SUM(C3:N3)</f>
        <v>120000</v>
      </c>
    </row>
    <row r="4" spans="2:29" x14ac:dyDescent="0.25">
      <c r="B4" s="68" t="s">
        <v>56</v>
      </c>
      <c r="C4" s="69">
        <v>1439.8</v>
      </c>
      <c r="D4" s="69">
        <v>1314.6000000000001</v>
      </c>
      <c r="E4" s="69">
        <v>1565</v>
      </c>
      <c r="F4" s="69">
        <v>1189.4000000000001</v>
      </c>
      <c r="G4" s="69">
        <v>1377.2</v>
      </c>
      <c r="H4" s="69">
        <v>1408.5</v>
      </c>
      <c r="I4" s="69">
        <v>1220.7</v>
      </c>
      <c r="J4" s="69">
        <v>1533.7</v>
      </c>
      <c r="K4" s="69">
        <v>1627.6000000000001</v>
      </c>
      <c r="L4" s="69">
        <v>1471.1000000000001</v>
      </c>
      <c r="M4" s="69">
        <v>1596.3</v>
      </c>
      <c r="N4" s="69">
        <v>1690.2</v>
      </c>
      <c r="O4" s="87"/>
      <c r="P4" s="70">
        <f t="shared" ref="P4:P14" si="0">SUM(C4:N4)</f>
        <v>17434.100000000002</v>
      </c>
      <c r="R4" s="66">
        <v>23</v>
      </c>
      <c r="S4" s="66">
        <v>21</v>
      </c>
      <c r="T4" s="66">
        <v>25</v>
      </c>
      <c r="U4" s="66">
        <v>19</v>
      </c>
      <c r="V4" s="66">
        <v>22</v>
      </c>
      <c r="W4" s="66">
        <v>22.5</v>
      </c>
      <c r="X4" s="66">
        <v>19.5</v>
      </c>
      <c r="Y4" s="66">
        <v>24.5</v>
      </c>
      <c r="Z4" s="66">
        <v>26</v>
      </c>
      <c r="AA4" s="66">
        <v>23.5</v>
      </c>
      <c r="AB4" s="66">
        <v>25.5</v>
      </c>
      <c r="AC4" s="66">
        <v>27</v>
      </c>
    </row>
    <row r="5" spans="2:29" x14ac:dyDescent="0.25">
      <c r="B5" s="68" t="s">
        <v>57</v>
      </c>
      <c r="C5" s="69">
        <v>0</v>
      </c>
      <c r="D5" s="69">
        <v>0</v>
      </c>
      <c r="E5" s="69">
        <v>0</v>
      </c>
      <c r="F5" s="69">
        <v>0</v>
      </c>
      <c r="G5" s="69">
        <v>0</v>
      </c>
      <c r="H5" s="69">
        <v>0</v>
      </c>
      <c r="I5" s="69">
        <v>0</v>
      </c>
      <c r="J5" s="69">
        <v>0</v>
      </c>
      <c r="K5" s="69">
        <v>1220.7</v>
      </c>
      <c r="L5" s="69">
        <v>1103.325</v>
      </c>
      <c r="M5" s="69">
        <v>1197.2249999999999</v>
      </c>
      <c r="N5" s="69">
        <v>1267.6500000000001</v>
      </c>
      <c r="O5" s="87"/>
      <c r="P5" s="70">
        <f t="shared" si="0"/>
        <v>4788.8999999999996</v>
      </c>
    </row>
    <row r="6" spans="2:29" x14ac:dyDescent="0.25">
      <c r="B6" s="66" t="s">
        <v>59</v>
      </c>
      <c r="C6" s="78">
        <f t="shared" ref="C6:N6" si="1">SUM(C3:C5)</f>
        <v>11439.8</v>
      </c>
      <c r="D6" s="78">
        <f t="shared" si="1"/>
        <v>11314.6</v>
      </c>
      <c r="E6" s="78">
        <f t="shared" si="1"/>
        <v>11565</v>
      </c>
      <c r="F6" s="78">
        <f t="shared" si="1"/>
        <v>11189.4</v>
      </c>
      <c r="G6" s="78">
        <f t="shared" si="1"/>
        <v>11377.2</v>
      </c>
      <c r="H6" s="78">
        <f t="shared" si="1"/>
        <v>11408.5</v>
      </c>
      <c r="I6" s="78">
        <f t="shared" si="1"/>
        <v>11220.7</v>
      </c>
      <c r="J6" s="78">
        <f t="shared" si="1"/>
        <v>11533.7</v>
      </c>
      <c r="K6" s="78">
        <f t="shared" si="1"/>
        <v>12848.300000000001</v>
      </c>
      <c r="L6" s="78">
        <f t="shared" si="1"/>
        <v>12574.425000000001</v>
      </c>
      <c r="M6" s="78">
        <f t="shared" si="1"/>
        <v>12793.525</v>
      </c>
      <c r="N6" s="78">
        <f t="shared" si="1"/>
        <v>12957.85</v>
      </c>
      <c r="O6" s="87"/>
      <c r="P6" s="79">
        <f t="shared" si="0"/>
        <v>142223</v>
      </c>
    </row>
    <row r="7" spans="2:29" ht="8.25" customHeight="1" x14ac:dyDescent="0.25"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87"/>
      <c r="P7" s="70"/>
    </row>
    <row r="8" spans="2:29" x14ac:dyDescent="0.25">
      <c r="B8" s="66" t="s">
        <v>47</v>
      </c>
      <c r="C8" s="69">
        <v>0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87"/>
      <c r="P8" s="70">
        <f t="shared" si="0"/>
        <v>0</v>
      </c>
    </row>
    <row r="9" spans="2:29" x14ac:dyDescent="0.25">
      <c r="B9" s="66" t="s">
        <v>48</v>
      </c>
      <c r="C9" s="69">
        <v>0</v>
      </c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87"/>
      <c r="P9" s="70">
        <f t="shared" si="0"/>
        <v>0</v>
      </c>
    </row>
    <row r="10" spans="2:29" x14ac:dyDescent="0.25">
      <c r="B10" s="66" t="s">
        <v>49</v>
      </c>
      <c r="C10" s="69">
        <v>0</v>
      </c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87"/>
      <c r="P10" s="70">
        <f t="shared" si="0"/>
        <v>0</v>
      </c>
    </row>
    <row r="11" spans="2:29" x14ac:dyDescent="0.25">
      <c r="B11" s="66" t="s">
        <v>50</v>
      </c>
      <c r="C11" s="69">
        <v>0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87"/>
      <c r="P11" s="70">
        <f t="shared" si="0"/>
        <v>0</v>
      </c>
    </row>
    <row r="12" spans="2:29" x14ac:dyDescent="0.25">
      <c r="B12" s="66" t="s">
        <v>51</v>
      </c>
      <c r="C12" s="69">
        <v>0</v>
      </c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87"/>
      <c r="P12" s="70">
        <f t="shared" si="0"/>
        <v>0</v>
      </c>
    </row>
    <row r="13" spans="2:29" x14ac:dyDescent="0.25">
      <c r="B13" s="66" t="s">
        <v>52</v>
      </c>
      <c r="C13" s="69">
        <v>0</v>
      </c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87"/>
      <c r="P13" s="70">
        <f t="shared" si="0"/>
        <v>0</v>
      </c>
    </row>
    <row r="14" spans="2:29" x14ac:dyDescent="0.25">
      <c r="B14" s="66" t="s">
        <v>53</v>
      </c>
      <c r="C14" s="69">
        <f>R4*32*4</f>
        <v>2944</v>
      </c>
      <c r="D14" s="69">
        <f t="shared" ref="D14:N14" si="2">S4*32*4</f>
        <v>2688</v>
      </c>
      <c r="E14" s="69">
        <f t="shared" si="2"/>
        <v>3200</v>
      </c>
      <c r="F14" s="69">
        <f t="shared" si="2"/>
        <v>2432</v>
      </c>
      <c r="G14" s="69">
        <f t="shared" si="2"/>
        <v>2816</v>
      </c>
      <c r="H14" s="69">
        <f t="shared" si="2"/>
        <v>2880</v>
      </c>
      <c r="I14" s="69">
        <f t="shared" si="2"/>
        <v>2496</v>
      </c>
      <c r="J14" s="69">
        <f t="shared" si="2"/>
        <v>3136</v>
      </c>
      <c r="K14" s="69">
        <f t="shared" si="2"/>
        <v>3328</v>
      </c>
      <c r="L14" s="69">
        <f t="shared" si="2"/>
        <v>3008</v>
      </c>
      <c r="M14" s="69">
        <f t="shared" si="2"/>
        <v>3264</v>
      </c>
      <c r="N14" s="69">
        <f t="shared" si="2"/>
        <v>3456</v>
      </c>
      <c r="O14" s="87"/>
      <c r="P14" s="70">
        <f t="shared" si="0"/>
        <v>35648</v>
      </c>
    </row>
    <row r="15" spans="2:29" x14ac:dyDescent="0.25">
      <c r="B15" s="71" t="s">
        <v>60</v>
      </c>
      <c r="C15" s="72">
        <f>SUM(C6:C14)</f>
        <v>14383.8</v>
      </c>
      <c r="D15" s="72">
        <f t="shared" ref="D15:N15" si="3">SUM(D6:D14)</f>
        <v>14002.6</v>
      </c>
      <c r="E15" s="72">
        <f t="shared" si="3"/>
        <v>14765</v>
      </c>
      <c r="F15" s="72">
        <f t="shared" si="3"/>
        <v>13621.4</v>
      </c>
      <c r="G15" s="72">
        <f t="shared" si="3"/>
        <v>14193.2</v>
      </c>
      <c r="H15" s="72">
        <f t="shared" si="3"/>
        <v>14288.5</v>
      </c>
      <c r="I15" s="72">
        <f t="shared" si="3"/>
        <v>13716.7</v>
      </c>
      <c r="J15" s="72">
        <f t="shared" si="3"/>
        <v>14669.7</v>
      </c>
      <c r="K15" s="72">
        <f t="shared" si="3"/>
        <v>16176.300000000001</v>
      </c>
      <c r="L15" s="72">
        <f t="shared" si="3"/>
        <v>15582.425000000001</v>
      </c>
      <c r="M15" s="72">
        <f t="shared" si="3"/>
        <v>16057.525</v>
      </c>
      <c r="N15" s="72">
        <f t="shared" si="3"/>
        <v>16413.849999999999</v>
      </c>
      <c r="O15" s="88"/>
      <c r="P15" s="73">
        <f>SUM(C15:N15)</f>
        <v>177871</v>
      </c>
    </row>
    <row r="16" spans="2:29" x14ac:dyDescent="0.25"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87"/>
    </row>
    <row r="17" spans="2:16" x14ac:dyDescent="0.25">
      <c r="B17" s="74" t="s">
        <v>54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88"/>
      <c r="P17" s="76">
        <f>100000-P3</f>
        <v>-20000</v>
      </c>
    </row>
    <row r="18" spans="2:16" x14ac:dyDescent="0.25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90"/>
      <c r="P18" s="74"/>
    </row>
    <row r="19" spans="2:16" ht="15.75" thickBot="1" x14ac:dyDescent="0.3">
      <c r="B19" s="74" t="s">
        <v>59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90"/>
      <c r="P19" s="77">
        <f>P15+P17</f>
        <v>157871</v>
      </c>
    </row>
    <row r="20" spans="2:16" ht="15.75" thickTop="1" x14ac:dyDescent="0.25"/>
  </sheetData>
  <pageMargins left="0.7" right="0.7" top="0.75" bottom="0.75" header="0.3" footer="0.3"/>
  <pageSetup orientation="portrait" r:id="rId1"/>
  <ignoredErrors>
    <ignoredError sqref="C6:N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3D908-E7CD-42C2-ACF5-84084E294DBC}">
  <dimension ref="B1:U31"/>
  <sheetViews>
    <sheetView zoomScaleNormal="100" workbookViewId="0">
      <selection activeCell="O4" sqref="O4"/>
    </sheetView>
  </sheetViews>
  <sheetFormatPr defaultRowHeight="15" x14ac:dyDescent="0.25"/>
  <cols>
    <col min="1" max="1" width="9.140625" style="66"/>
    <col min="2" max="2" width="44.140625" style="66" bestFit="1" customWidth="1"/>
    <col min="3" max="3" width="10.5703125" style="66" bestFit="1" customWidth="1"/>
    <col min="4" max="10" width="9.140625" style="66"/>
    <col min="11" max="11" width="2.28515625" style="84" customWidth="1"/>
    <col min="12" max="15" width="9.140625" style="66"/>
    <col min="16" max="16" width="30" style="66" bestFit="1" customWidth="1"/>
    <col min="17" max="17" width="13.28515625" style="66" customWidth="1"/>
    <col min="18" max="18" width="2.7109375" style="84" customWidth="1"/>
    <col min="19" max="19" width="13.42578125" style="66" customWidth="1"/>
    <col min="20" max="20" width="2.7109375" style="84" customWidth="1"/>
    <col min="21" max="21" width="13.42578125" style="66" customWidth="1"/>
    <col min="22" max="16384" width="9.140625" style="66"/>
  </cols>
  <sheetData>
    <row r="1" spans="2:20" x14ac:dyDescent="0.25">
      <c r="B1" s="74" t="s">
        <v>74</v>
      </c>
    </row>
    <row r="3" spans="2:20" x14ac:dyDescent="0.25">
      <c r="B3" s="66" t="s">
        <v>61</v>
      </c>
      <c r="C3" s="82">
        <v>43933</v>
      </c>
      <c r="D3" s="82">
        <f>C3+7</f>
        <v>43940</v>
      </c>
      <c r="E3" s="82">
        <f t="shared" ref="E3:I3" si="0">D3+7</f>
        <v>43947</v>
      </c>
      <c r="F3" s="82">
        <f t="shared" si="0"/>
        <v>43954</v>
      </c>
      <c r="G3" s="82">
        <f t="shared" si="0"/>
        <v>43961</v>
      </c>
      <c r="H3" s="82">
        <f t="shared" si="0"/>
        <v>43968</v>
      </c>
      <c r="I3" s="82">
        <f t="shared" si="0"/>
        <v>43975</v>
      </c>
      <c r="J3" s="82">
        <f>I3+7</f>
        <v>43982</v>
      </c>
      <c r="K3" s="85"/>
      <c r="L3" s="83" t="s">
        <v>58</v>
      </c>
    </row>
    <row r="4" spans="2:20" x14ac:dyDescent="0.25">
      <c r="B4" s="68" t="s">
        <v>55</v>
      </c>
      <c r="C4" s="80">
        <f>100000/52</f>
        <v>1923.0769230769231</v>
      </c>
      <c r="D4" s="80">
        <f t="shared" ref="D4:J4" si="1">100000/52</f>
        <v>1923.0769230769231</v>
      </c>
      <c r="E4" s="80">
        <f t="shared" si="1"/>
        <v>1923.0769230769231</v>
      </c>
      <c r="F4" s="80">
        <f t="shared" si="1"/>
        <v>1923.0769230769231</v>
      </c>
      <c r="G4" s="80">
        <f t="shared" si="1"/>
        <v>1923.0769230769231</v>
      </c>
      <c r="H4" s="80">
        <f t="shared" si="1"/>
        <v>1923.0769230769231</v>
      </c>
      <c r="I4" s="80">
        <f t="shared" si="1"/>
        <v>1923.0769230769231</v>
      </c>
      <c r="J4" s="80">
        <f t="shared" si="1"/>
        <v>1923.0769230769231</v>
      </c>
      <c r="K4" s="86"/>
      <c r="L4" s="80">
        <f>SUM(C4:J4)</f>
        <v>15384.615384615387</v>
      </c>
      <c r="O4" s="70">
        <f>J4*52/4</f>
        <v>25000</v>
      </c>
      <c r="Q4" s="66" t="s">
        <v>83</v>
      </c>
    </row>
    <row r="5" spans="2:20" x14ac:dyDescent="0.25">
      <c r="B5" s="68" t="s">
        <v>56</v>
      </c>
      <c r="C5" s="80">
        <f>1690/4</f>
        <v>422.5</v>
      </c>
      <c r="D5" s="80">
        <f t="shared" ref="D5:J5" si="2">1690/4</f>
        <v>422.5</v>
      </c>
      <c r="E5" s="80">
        <f t="shared" si="2"/>
        <v>422.5</v>
      </c>
      <c r="F5" s="80">
        <f t="shared" si="2"/>
        <v>422.5</v>
      </c>
      <c r="G5" s="80">
        <f t="shared" si="2"/>
        <v>422.5</v>
      </c>
      <c r="H5" s="80">
        <f t="shared" si="2"/>
        <v>422.5</v>
      </c>
      <c r="I5" s="80">
        <f t="shared" si="2"/>
        <v>422.5</v>
      </c>
      <c r="J5" s="80">
        <f t="shared" si="2"/>
        <v>422.5</v>
      </c>
      <c r="K5" s="86"/>
      <c r="L5" s="80">
        <f t="shared" ref="L5:L20" si="3">SUM(C5:J5)</f>
        <v>3380</v>
      </c>
      <c r="O5" s="70">
        <f>J5*52/4</f>
        <v>5492.5</v>
      </c>
    </row>
    <row r="6" spans="2:20" x14ac:dyDescent="0.25">
      <c r="B6" s="68" t="s">
        <v>57</v>
      </c>
      <c r="C6" s="80">
        <f>C5*0.75</f>
        <v>316.875</v>
      </c>
      <c r="D6" s="80">
        <f t="shared" ref="D6:J6" si="4">D5*0.75</f>
        <v>316.875</v>
      </c>
      <c r="E6" s="80">
        <f t="shared" si="4"/>
        <v>316.875</v>
      </c>
      <c r="F6" s="80">
        <f t="shared" si="4"/>
        <v>316.875</v>
      </c>
      <c r="G6" s="80">
        <f t="shared" si="4"/>
        <v>316.875</v>
      </c>
      <c r="H6" s="80">
        <f t="shared" si="4"/>
        <v>316.875</v>
      </c>
      <c r="I6" s="80">
        <f t="shared" si="4"/>
        <v>316.875</v>
      </c>
      <c r="J6" s="80">
        <f t="shared" si="4"/>
        <v>316.875</v>
      </c>
      <c r="K6" s="86"/>
      <c r="L6" s="80">
        <f t="shared" si="3"/>
        <v>2535</v>
      </c>
      <c r="O6" s="70">
        <f>J6*52/4</f>
        <v>4119.375</v>
      </c>
    </row>
    <row r="7" spans="2:20" ht="15" customHeight="1" x14ac:dyDescent="0.25">
      <c r="B7" s="66" t="s">
        <v>59</v>
      </c>
      <c r="C7" s="81">
        <f>SUM(C4:C6)</f>
        <v>2662.4519230769229</v>
      </c>
      <c r="D7" s="81">
        <f t="shared" ref="D7:J7" si="5">SUM(D4:D6)</f>
        <v>2662.4519230769229</v>
      </c>
      <c r="E7" s="81">
        <f t="shared" si="5"/>
        <v>2662.4519230769229</v>
      </c>
      <c r="F7" s="81">
        <f t="shared" si="5"/>
        <v>2662.4519230769229</v>
      </c>
      <c r="G7" s="81">
        <f t="shared" si="5"/>
        <v>2662.4519230769229</v>
      </c>
      <c r="H7" s="81">
        <f t="shared" si="5"/>
        <v>2662.4519230769229</v>
      </c>
      <c r="I7" s="81">
        <f t="shared" si="5"/>
        <v>2662.4519230769229</v>
      </c>
      <c r="J7" s="81">
        <f t="shared" si="5"/>
        <v>2662.4519230769229</v>
      </c>
      <c r="K7" s="86"/>
      <c r="L7" s="81">
        <f t="shared" si="3"/>
        <v>21299.615384615379</v>
      </c>
      <c r="N7" s="69"/>
      <c r="O7" s="69"/>
      <c r="Q7" s="70"/>
      <c r="R7" s="93"/>
      <c r="T7" s="93"/>
    </row>
    <row r="8" spans="2:20" ht="8.25" customHeight="1" x14ac:dyDescent="0.25">
      <c r="D8" s="69"/>
      <c r="E8" s="69"/>
      <c r="F8" s="69"/>
      <c r="G8" s="69"/>
      <c r="H8" s="69"/>
      <c r="I8" s="69"/>
      <c r="J8" s="69"/>
      <c r="K8" s="87"/>
      <c r="L8" s="69"/>
      <c r="M8" s="69"/>
    </row>
    <row r="9" spans="2:20" x14ac:dyDescent="0.25">
      <c r="B9" s="66" t="s">
        <v>62</v>
      </c>
      <c r="C9" s="80">
        <v>0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6"/>
      <c r="L9" s="80">
        <f t="shared" si="3"/>
        <v>0</v>
      </c>
      <c r="P9" s="69"/>
    </row>
    <row r="10" spans="2:20" ht="15" customHeight="1" x14ac:dyDescent="0.25">
      <c r="B10" s="66" t="s">
        <v>63</v>
      </c>
      <c r="C10" s="80">
        <v>0</v>
      </c>
      <c r="D10" s="80"/>
      <c r="E10" s="80">
        <v>1800</v>
      </c>
      <c r="F10" s="80"/>
      <c r="G10" s="80"/>
      <c r="H10" s="80"/>
      <c r="I10" s="80"/>
      <c r="J10" s="80">
        <v>1800</v>
      </c>
      <c r="K10" s="86"/>
      <c r="L10" s="80">
        <f t="shared" si="3"/>
        <v>3600</v>
      </c>
      <c r="N10" s="69"/>
      <c r="O10" s="69"/>
      <c r="Q10" s="70"/>
      <c r="R10" s="93"/>
      <c r="T10" s="93"/>
    </row>
    <row r="11" spans="2:20" ht="8.25" customHeight="1" x14ac:dyDescent="0.25">
      <c r="D11" s="69"/>
      <c r="E11" s="69"/>
      <c r="F11" s="69"/>
      <c r="G11" s="69"/>
      <c r="H11" s="69"/>
      <c r="I11" s="69"/>
      <c r="J11" s="69"/>
      <c r="K11" s="87"/>
      <c r="L11" s="69"/>
      <c r="M11" s="69"/>
    </row>
    <row r="12" spans="2:20" x14ac:dyDescent="0.25">
      <c r="B12" s="68" t="s">
        <v>64</v>
      </c>
      <c r="C12" s="80">
        <v>147</v>
      </c>
      <c r="D12" s="80">
        <v>0</v>
      </c>
      <c r="E12" s="80">
        <v>0</v>
      </c>
      <c r="F12" s="80">
        <v>0</v>
      </c>
      <c r="G12" s="80">
        <v>113</v>
      </c>
      <c r="H12" s="80">
        <v>0</v>
      </c>
      <c r="I12" s="80">
        <v>0</v>
      </c>
      <c r="J12" s="80">
        <v>0</v>
      </c>
      <c r="K12" s="86"/>
      <c r="L12" s="80">
        <f t="shared" si="3"/>
        <v>260</v>
      </c>
      <c r="P12" s="69"/>
    </row>
    <row r="13" spans="2:20" x14ac:dyDescent="0.25">
      <c r="B13" s="68" t="s">
        <v>65</v>
      </c>
      <c r="C13" s="80">
        <v>0</v>
      </c>
      <c r="D13" s="80">
        <v>0</v>
      </c>
      <c r="E13" s="80">
        <v>243</v>
      </c>
      <c r="F13" s="80">
        <v>0</v>
      </c>
      <c r="G13" s="80">
        <v>0</v>
      </c>
      <c r="H13" s="80">
        <v>0</v>
      </c>
      <c r="I13" s="80">
        <v>187</v>
      </c>
      <c r="J13" s="80">
        <v>0</v>
      </c>
      <c r="K13" s="86"/>
      <c r="L13" s="80">
        <f t="shared" si="3"/>
        <v>430</v>
      </c>
    </row>
    <row r="14" spans="2:20" x14ac:dyDescent="0.25">
      <c r="B14" s="68" t="s">
        <v>66</v>
      </c>
      <c r="C14" s="80">
        <v>322</v>
      </c>
      <c r="D14" s="80">
        <v>0</v>
      </c>
      <c r="E14" s="80">
        <v>0</v>
      </c>
      <c r="F14" s="80">
        <v>0</v>
      </c>
      <c r="G14" s="80">
        <v>237</v>
      </c>
      <c r="H14" s="80">
        <v>0</v>
      </c>
      <c r="I14" s="80">
        <v>0</v>
      </c>
      <c r="J14" s="80">
        <v>0</v>
      </c>
      <c r="K14" s="86"/>
      <c r="L14" s="80">
        <f t="shared" si="3"/>
        <v>559</v>
      </c>
    </row>
    <row r="15" spans="2:20" x14ac:dyDescent="0.25">
      <c r="B15" s="68" t="s">
        <v>67</v>
      </c>
      <c r="C15" s="80">
        <v>0</v>
      </c>
      <c r="D15" s="80">
        <v>142</v>
      </c>
      <c r="E15" s="80">
        <v>0</v>
      </c>
      <c r="F15" s="80">
        <v>0</v>
      </c>
      <c r="G15" s="80">
        <v>0</v>
      </c>
      <c r="H15" s="80">
        <v>142</v>
      </c>
      <c r="I15" s="80">
        <v>0</v>
      </c>
      <c r="J15" s="80">
        <v>0</v>
      </c>
      <c r="K15" s="86"/>
      <c r="L15" s="80">
        <f t="shared" si="3"/>
        <v>284</v>
      </c>
    </row>
    <row r="16" spans="2:20" x14ac:dyDescent="0.25">
      <c r="B16" s="68" t="s">
        <v>68</v>
      </c>
      <c r="C16" s="80">
        <v>0</v>
      </c>
      <c r="D16" s="80">
        <v>0</v>
      </c>
      <c r="E16" s="80">
        <v>93</v>
      </c>
      <c r="F16" s="80">
        <v>0</v>
      </c>
      <c r="G16" s="80">
        <v>0</v>
      </c>
      <c r="H16" s="80">
        <v>0</v>
      </c>
      <c r="I16" s="80">
        <v>93</v>
      </c>
      <c r="J16" s="80">
        <v>0</v>
      </c>
      <c r="K16" s="86"/>
      <c r="L16" s="80">
        <f t="shared" si="3"/>
        <v>186</v>
      </c>
    </row>
    <row r="17" spans="2:21" ht="15" customHeight="1" x14ac:dyDescent="0.25">
      <c r="B17" s="66" t="s">
        <v>69</v>
      </c>
      <c r="C17" s="81">
        <f>SUM(C12:C16)</f>
        <v>469</v>
      </c>
      <c r="D17" s="81">
        <f t="shared" ref="D17:J17" si="6">SUM(D12:D16)</f>
        <v>142</v>
      </c>
      <c r="E17" s="81">
        <f t="shared" si="6"/>
        <v>336</v>
      </c>
      <c r="F17" s="81">
        <f t="shared" si="6"/>
        <v>0</v>
      </c>
      <c r="G17" s="81">
        <f t="shared" si="6"/>
        <v>350</v>
      </c>
      <c r="H17" s="81">
        <f t="shared" si="6"/>
        <v>142</v>
      </c>
      <c r="I17" s="81">
        <f t="shared" si="6"/>
        <v>280</v>
      </c>
      <c r="J17" s="81">
        <f t="shared" si="6"/>
        <v>0</v>
      </c>
      <c r="K17" s="86"/>
      <c r="L17" s="81">
        <f>SUM(C17:J17)</f>
        <v>1719</v>
      </c>
      <c r="N17" s="69"/>
      <c r="O17" s="69"/>
      <c r="Q17" s="70"/>
      <c r="R17" s="93"/>
      <c r="T17" s="93"/>
    </row>
    <row r="18" spans="2:21" ht="8.25" customHeight="1" x14ac:dyDescent="0.25">
      <c r="D18" s="69"/>
      <c r="E18" s="69"/>
      <c r="F18" s="69"/>
      <c r="G18" s="69"/>
      <c r="H18" s="69"/>
      <c r="I18" s="69"/>
      <c r="J18" s="69"/>
      <c r="K18" s="87"/>
      <c r="L18" s="69"/>
      <c r="M18" s="69"/>
    </row>
    <row r="19" spans="2:21" x14ac:dyDescent="0.25">
      <c r="B19" s="66" t="s">
        <v>70</v>
      </c>
      <c r="C19" s="80"/>
      <c r="D19" s="80">
        <v>234</v>
      </c>
      <c r="E19" s="80"/>
      <c r="F19" s="80"/>
      <c r="G19" s="80"/>
      <c r="H19" s="80">
        <v>217</v>
      </c>
      <c r="I19" s="80"/>
      <c r="J19" s="80"/>
      <c r="K19" s="86"/>
      <c r="L19" s="80">
        <f t="shared" si="3"/>
        <v>451</v>
      </c>
      <c r="P19" s="69"/>
    </row>
    <row r="20" spans="2:21" x14ac:dyDescent="0.25">
      <c r="B20" s="71" t="s">
        <v>71</v>
      </c>
      <c r="C20" s="72">
        <f>C7+C9+C10+C17+C19</f>
        <v>3131.4519230769229</v>
      </c>
      <c r="D20" s="72">
        <f t="shared" ref="D20:J20" si="7">D7+D9+D10+D17+D19</f>
        <v>3038.4519230769229</v>
      </c>
      <c r="E20" s="72">
        <f t="shared" si="7"/>
        <v>4798.4519230769229</v>
      </c>
      <c r="F20" s="72">
        <f t="shared" si="7"/>
        <v>2662.4519230769229</v>
      </c>
      <c r="G20" s="72">
        <f t="shared" si="7"/>
        <v>3012.4519230769229</v>
      </c>
      <c r="H20" s="72">
        <f t="shared" si="7"/>
        <v>3021.4519230769229</v>
      </c>
      <c r="I20" s="72">
        <f t="shared" si="7"/>
        <v>2942.4519230769229</v>
      </c>
      <c r="J20" s="72">
        <f t="shared" si="7"/>
        <v>4462.4519230769229</v>
      </c>
      <c r="K20" s="88"/>
      <c r="L20" s="72">
        <f t="shared" si="3"/>
        <v>27069.615384615379</v>
      </c>
    </row>
    <row r="21" spans="2:21" x14ac:dyDescent="0.25">
      <c r="C21" s="80"/>
      <c r="D21" s="80"/>
      <c r="E21" s="80"/>
      <c r="F21" s="80"/>
      <c r="G21" s="80"/>
      <c r="H21" s="80"/>
      <c r="I21" s="80"/>
      <c r="J21" s="80"/>
      <c r="K21" s="86"/>
      <c r="L21" s="80"/>
    </row>
    <row r="22" spans="2:21" x14ac:dyDescent="0.25">
      <c r="C22" s="80"/>
      <c r="D22" s="80"/>
      <c r="E22" s="80"/>
      <c r="F22" s="80"/>
      <c r="G22" s="80"/>
      <c r="H22" s="80"/>
      <c r="I22" s="80"/>
      <c r="J22" s="80"/>
      <c r="K22" s="86"/>
      <c r="L22" s="80"/>
    </row>
    <row r="23" spans="2:21" x14ac:dyDescent="0.25">
      <c r="C23" s="80"/>
      <c r="D23" s="80"/>
      <c r="E23" s="80"/>
      <c r="F23" s="80"/>
      <c r="G23" s="80"/>
      <c r="H23" s="80"/>
      <c r="I23" s="80"/>
      <c r="J23" s="80"/>
      <c r="K23" s="86"/>
      <c r="L23" s="80"/>
      <c r="P23" s="74" t="s">
        <v>72</v>
      </c>
    </row>
    <row r="24" spans="2:21" x14ac:dyDescent="0.25">
      <c r="C24" s="80"/>
      <c r="D24" s="80"/>
      <c r="E24" s="80"/>
      <c r="F24" s="80"/>
      <c r="G24" s="80"/>
      <c r="H24" s="80"/>
      <c r="I24" s="80"/>
      <c r="J24" s="80"/>
      <c r="K24" s="86"/>
      <c r="L24" s="80"/>
    </row>
    <row r="25" spans="2:21" ht="45" x14ac:dyDescent="0.25">
      <c r="C25" s="80"/>
      <c r="D25" s="80"/>
      <c r="E25" s="80"/>
      <c r="F25" s="80"/>
      <c r="G25" s="80"/>
      <c r="H25" s="80"/>
      <c r="I25" s="80"/>
      <c r="J25" s="80"/>
      <c r="K25" s="86"/>
      <c r="L25" s="80"/>
      <c r="Q25" s="91" t="s">
        <v>77</v>
      </c>
      <c r="R25" s="94"/>
      <c r="S25" s="91" t="s">
        <v>78</v>
      </c>
      <c r="T25" s="94"/>
      <c r="U25" s="91" t="s">
        <v>81</v>
      </c>
    </row>
    <row r="26" spans="2:21" x14ac:dyDescent="0.25">
      <c r="C26" s="80"/>
      <c r="D26" s="80"/>
      <c r="E26" s="80"/>
      <c r="F26" s="80"/>
      <c r="G26" s="80"/>
      <c r="H26" s="80"/>
      <c r="I26" s="80"/>
      <c r="J26" s="80"/>
      <c r="K26" s="86"/>
      <c r="L26" s="80"/>
      <c r="P26" s="66" t="s">
        <v>80</v>
      </c>
      <c r="Q26" s="66">
        <v>40</v>
      </c>
      <c r="S26" s="66">
        <v>40</v>
      </c>
      <c r="U26" s="66">
        <v>40</v>
      </c>
    </row>
    <row r="27" spans="2:21" x14ac:dyDescent="0.25">
      <c r="C27" s="80"/>
      <c r="D27" s="80"/>
      <c r="E27" s="80"/>
      <c r="F27" s="80"/>
      <c r="G27" s="80"/>
      <c r="H27" s="80"/>
      <c r="I27" s="80"/>
      <c r="J27" s="80"/>
      <c r="K27" s="86"/>
      <c r="L27" s="80"/>
      <c r="P27" s="66" t="s">
        <v>75</v>
      </c>
      <c r="Q27" s="66">
        <v>28</v>
      </c>
      <c r="S27" s="66">
        <v>28</v>
      </c>
      <c r="U27" s="66">
        <v>22</v>
      </c>
    </row>
    <row r="28" spans="2:21" x14ac:dyDescent="0.25">
      <c r="P28" s="66" t="s">
        <v>76</v>
      </c>
      <c r="Q28" s="66">
        <v>0</v>
      </c>
      <c r="S28" s="66">
        <v>21</v>
      </c>
      <c r="U28" s="66">
        <v>18</v>
      </c>
    </row>
    <row r="29" spans="2:21" x14ac:dyDescent="0.25">
      <c r="P29" s="71" t="s">
        <v>79</v>
      </c>
      <c r="Q29" s="71">
        <f>SUM(Q26:Q28)</f>
        <v>68</v>
      </c>
      <c r="R29" s="90"/>
      <c r="S29" s="71">
        <f>SUM(S26:S28)</f>
        <v>89</v>
      </c>
      <c r="T29" s="90"/>
      <c r="U29" s="71">
        <f>SUM(U26:U28)</f>
        <v>80</v>
      </c>
    </row>
    <row r="30" spans="2:21" ht="8.4499999999999993" customHeight="1" x14ac:dyDescent="0.25"/>
    <row r="31" spans="2:21" x14ac:dyDescent="0.25">
      <c r="P31" s="74" t="s">
        <v>82</v>
      </c>
      <c r="Q31" s="92">
        <f>Q29/40</f>
        <v>1.7</v>
      </c>
      <c r="R31" s="95"/>
      <c r="S31" s="92">
        <f>S29/40</f>
        <v>2.2250000000000001</v>
      </c>
      <c r="T31" s="95"/>
      <c r="U31" s="92">
        <f>U29/40</f>
        <v>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Paycheck Protection Program</vt:lpstr>
      <vt:lpstr>Payroll Costs</vt:lpstr>
      <vt:lpstr>Forgiveness Calculations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Harwell</dc:creator>
  <cp:lastModifiedBy>Jack Harwell</cp:lastModifiedBy>
  <cp:lastPrinted>2020-04-08T14:50:22Z</cp:lastPrinted>
  <dcterms:created xsi:type="dcterms:W3CDTF">2020-04-01T12:17:58Z</dcterms:created>
  <dcterms:modified xsi:type="dcterms:W3CDTF">2020-04-08T14:50:30Z</dcterms:modified>
</cp:coreProperties>
</file>